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zaza\téléchargements\"/>
    </mc:Choice>
  </mc:AlternateContent>
  <bookViews>
    <workbookView xWindow="0" yWindow="0" windowWidth="28800" windowHeight="12300"/>
  </bookViews>
  <sheets>
    <sheet name="Feuil1" sheetId="1" r:id="rId1"/>
  </sheets>
  <calcPr calcId="162913"/>
  <extLst>
    <ext uri="GoogleSheetsCustomDataVersion1">
      <go:sheetsCustomData xmlns:go="http://customooxmlschemas.google.com/" r:id="rId5" roundtripDataSignature="AMtx7mijWl2KsKnoAsXpizRjhaUjqSv1BA=="/>
    </ext>
  </extLst>
</workbook>
</file>

<file path=xl/calcChain.xml><?xml version="1.0" encoding="utf-8"?>
<calcChain xmlns="http://schemas.openxmlformats.org/spreadsheetml/2006/main">
  <c r="F34" i="1" l="1"/>
  <c r="E34" i="1"/>
  <c r="D34" i="1"/>
  <c r="C34" i="1"/>
  <c r="B34" i="1"/>
  <c r="F33" i="1"/>
  <c r="E33" i="1"/>
  <c r="D33" i="1"/>
  <c r="C33" i="1"/>
  <c r="B33" i="1"/>
  <c r="F32" i="1"/>
  <c r="E32" i="1"/>
  <c r="K34" i="1" s="1"/>
  <c r="D32" i="1"/>
  <c r="C32" i="1"/>
  <c r="B32" i="1"/>
  <c r="F31" i="1"/>
  <c r="K28" i="1" s="1"/>
  <c r="E31" i="1"/>
  <c r="D31" i="1"/>
  <c r="C31" i="1"/>
  <c r="B31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G27" i="1"/>
  <c r="K32" i="1" s="1"/>
  <c r="F27" i="1"/>
  <c r="E27" i="1"/>
  <c r="D27" i="1"/>
  <c r="C27" i="1"/>
  <c r="B27" i="1"/>
  <c r="H26" i="1"/>
  <c r="G26" i="1"/>
  <c r="F26" i="1"/>
  <c r="E26" i="1"/>
  <c r="D26" i="1"/>
  <c r="C26" i="1"/>
  <c r="B26" i="1"/>
  <c r="H25" i="1"/>
  <c r="G25" i="1"/>
  <c r="F25" i="1"/>
  <c r="E25" i="1"/>
  <c r="D25" i="1"/>
  <c r="C25" i="1"/>
  <c r="B25" i="1"/>
  <c r="K24" i="1"/>
  <c r="H24" i="1"/>
  <c r="G24" i="1"/>
  <c r="F24" i="1"/>
  <c r="E24" i="1"/>
  <c r="D24" i="1"/>
  <c r="C24" i="1"/>
  <c r="B24" i="1"/>
  <c r="K23" i="1"/>
  <c r="H23" i="1"/>
  <c r="G23" i="1"/>
  <c r="F23" i="1"/>
  <c r="E23" i="1"/>
  <c r="D23" i="1"/>
  <c r="C23" i="1"/>
  <c r="B23" i="1"/>
  <c r="K22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I20" i="1"/>
  <c r="H20" i="1"/>
  <c r="G20" i="1"/>
  <c r="F20" i="1"/>
  <c r="E20" i="1"/>
  <c r="D20" i="1"/>
  <c r="C20" i="1"/>
  <c r="B20" i="1"/>
  <c r="I19" i="1"/>
  <c r="H19" i="1"/>
  <c r="G19" i="1"/>
  <c r="F19" i="1"/>
  <c r="E19" i="1"/>
  <c r="D19" i="1"/>
  <c r="C19" i="1"/>
  <c r="B19" i="1"/>
  <c r="I18" i="1"/>
  <c r="H18" i="1"/>
  <c r="G18" i="1"/>
  <c r="F18" i="1"/>
  <c r="E18" i="1"/>
  <c r="D18" i="1"/>
  <c r="C18" i="1"/>
  <c r="B18" i="1"/>
  <c r="K17" i="1"/>
  <c r="I17" i="1"/>
  <c r="H17" i="1"/>
  <c r="G17" i="1"/>
  <c r="F17" i="1"/>
  <c r="E17" i="1"/>
  <c r="D17" i="1"/>
  <c r="C17" i="1"/>
  <c r="B17" i="1"/>
  <c r="K16" i="1"/>
  <c r="I16" i="1"/>
  <c r="H16" i="1"/>
  <c r="G16" i="1"/>
  <c r="F16" i="1"/>
  <c r="E16" i="1"/>
  <c r="D16" i="1"/>
  <c r="C16" i="1"/>
  <c r="B16" i="1"/>
  <c r="K15" i="1"/>
  <c r="I15" i="1"/>
  <c r="H15" i="1"/>
  <c r="G15" i="1"/>
  <c r="F15" i="1"/>
  <c r="E15" i="1"/>
  <c r="D15" i="1"/>
  <c r="C15" i="1"/>
  <c r="B15" i="1"/>
  <c r="I14" i="1"/>
  <c r="H14" i="1"/>
  <c r="G14" i="1"/>
  <c r="F14" i="1"/>
  <c r="E14" i="1"/>
  <c r="D14" i="1"/>
  <c r="C14" i="1"/>
  <c r="B14" i="1"/>
  <c r="I13" i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  <c r="I11" i="1"/>
  <c r="H11" i="1"/>
  <c r="G11" i="1"/>
  <c r="F11" i="1"/>
  <c r="E11" i="1"/>
  <c r="D11" i="1"/>
  <c r="C11" i="1"/>
  <c r="B11" i="1"/>
  <c r="I10" i="1"/>
  <c r="H10" i="1"/>
  <c r="G10" i="1"/>
  <c r="F10" i="1"/>
  <c r="E10" i="1"/>
  <c r="D10" i="1"/>
  <c r="C10" i="1"/>
  <c r="B10" i="1"/>
  <c r="I9" i="1"/>
  <c r="H9" i="1"/>
  <c r="G9" i="1"/>
  <c r="F9" i="1"/>
  <c r="E9" i="1"/>
  <c r="D9" i="1"/>
  <c r="C9" i="1"/>
  <c r="B9" i="1"/>
  <c r="K8" i="1"/>
  <c r="J8" i="1"/>
  <c r="I8" i="1"/>
  <c r="H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  <c r="K6" i="1"/>
  <c r="J6" i="1"/>
  <c r="I6" i="1"/>
  <c r="H6" i="1"/>
  <c r="G6" i="1"/>
  <c r="F6" i="1"/>
  <c r="E6" i="1"/>
  <c r="D6" i="1"/>
  <c r="C6" i="1"/>
  <c r="B6" i="1"/>
  <c r="K5" i="1"/>
  <c r="J5" i="1"/>
  <c r="I5" i="1"/>
  <c r="H5" i="1"/>
  <c r="G5" i="1"/>
  <c r="F5" i="1"/>
  <c r="E5" i="1"/>
  <c r="D5" i="1"/>
  <c r="C5" i="1"/>
  <c r="B5" i="1"/>
  <c r="K4" i="1"/>
  <c r="J4" i="1"/>
  <c r="I4" i="1"/>
  <c r="H4" i="1"/>
  <c r="G4" i="1"/>
  <c r="F4" i="1"/>
  <c r="E4" i="1"/>
  <c r="D4" i="1"/>
  <c r="C4" i="1"/>
  <c r="B4" i="1"/>
  <c r="K33" i="1" l="1"/>
  <c r="K27" i="1"/>
  <c r="K29" i="1"/>
</calcChain>
</file>

<file path=xl/sharedStrings.xml><?xml version="1.0" encoding="utf-8"?>
<sst xmlns="http://schemas.openxmlformats.org/spreadsheetml/2006/main" count="32" uniqueCount="24">
  <si>
    <t>TABLEAU DES ALLURES SELON VMA</t>
  </si>
  <si>
    <t xml:space="preserve">distance en </t>
  </si>
  <si>
    <t>ENDURANCE EN %</t>
  </si>
  <si>
    <t>RESISTANCE EN %</t>
  </si>
  <si>
    <t>VMA EN %</t>
  </si>
  <si>
    <t>mètres</t>
  </si>
  <si>
    <t>SEANCE DE 30"30"</t>
  </si>
  <si>
    <t>%</t>
  </si>
  <si>
    <t xml:space="preserve">DISTANCE A </t>
  </si>
  <si>
    <t>VMA</t>
  </si>
  <si>
    <t>PARCOURIR</t>
  </si>
  <si>
    <t>SEANCE DE 1'1'</t>
  </si>
  <si>
    <t>TEMPS PREVISIBLE SUR :</t>
  </si>
  <si>
    <t>10 KM</t>
  </si>
  <si>
    <t>SEMI MARATHON</t>
  </si>
  <si>
    <t>MARATHON</t>
  </si>
  <si>
    <t>TEMPS AU KM</t>
  </si>
  <si>
    <t>Votre Nom</t>
  </si>
  <si>
    <t>&lt;-- A défaut du test VMA, vous pouvez estimer la VMA à partir d'un temps souhaité ou déjà réalisé sur une course</t>
  </si>
  <si>
    <t xml:space="preserve">La VMA est calculé lors d'un test VMA qui peut être organisé par le club </t>
  </si>
  <si>
    <t>&lt;-- Lorsque la VMA est indiquée, les cases jaunes indiquent l'objectif à atteindre suivant les exercices</t>
  </si>
  <si>
    <t>&lt;-- Insérer votre VMA dans la case blanche pour mettre le tableau à jour</t>
  </si>
  <si>
    <t>Pour les fractionnés en minutes, faire le chemin inverse pour voir l'objectif de distance à réaliser</t>
  </si>
  <si>
    <t>ex: Pour une vma de 12km/h, si je dois faire un fractionné de 2 minutes, je dois parcourir 400m pour réussir mon effort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</si>
</sst>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</font>
    <font>
      <sz val="11"/>
      <name val="Calibri"/>
    </font>
    <font>
      <b/>
      <sz val="16"/>
      <color rgb="FF000000"/>
      <name val="Calibri"/>
    </font>
    <font>
      <sz val="14"/>
      <color theme="1"/>
      <name val="Calibri"/>
    </font>
    <font>
      <sz val="11"/>
      <color theme="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D8D8D8"/>
        <bgColor rgb="FFD8D8D8"/>
      </patternFill>
    </fill>
    <fill>
      <patternFill patternType="solid">
        <fgColor rgb="FFFF66CC"/>
        <bgColor rgb="FFFF66CC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9954CC"/>
        <bgColor rgb="FF9954CC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4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21" fontId="6" fillId="3" borderId="7" xfId="0" applyNumberFormat="1" applyFont="1" applyFill="1" applyBorder="1" applyAlignment="1">
      <alignment horizontal="center"/>
    </xf>
    <xf numFmtId="21" fontId="6" fillId="3" borderId="8" xfId="0" applyNumberFormat="1" applyFont="1" applyFill="1" applyBorder="1" applyAlignment="1">
      <alignment horizontal="center"/>
    </xf>
    <xf numFmtId="21" fontId="6" fillId="4" borderId="8" xfId="0" applyNumberFormat="1" applyFont="1" applyFill="1" applyBorder="1" applyAlignment="1">
      <alignment horizontal="center"/>
    </xf>
    <xf numFmtId="21" fontId="6" fillId="5" borderId="8" xfId="0" applyNumberFormat="1" applyFont="1" applyFill="1" applyBorder="1" applyAlignment="1">
      <alignment horizontal="center"/>
    </xf>
    <xf numFmtId="21" fontId="6" fillId="6" borderId="8" xfId="0" applyNumberFormat="1" applyFont="1" applyFill="1" applyBorder="1" applyAlignment="1">
      <alignment horizontal="center"/>
    </xf>
    <xf numFmtId="21" fontId="6" fillId="7" borderId="8" xfId="0" applyNumberFormat="1" applyFont="1" applyFill="1" applyBorder="1" applyAlignment="1">
      <alignment horizontal="center"/>
    </xf>
    <xf numFmtId="21" fontId="6" fillId="3" borderId="9" xfId="0" applyNumberFormat="1" applyFont="1" applyFill="1" applyBorder="1" applyAlignment="1">
      <alignment horizontal="center"/>
    </xf>
    <xf numFmtId="21" fontId="6" fillId="3" borderId="10" xfId="0" applyNumberFormat="1" applyFont="1" applyFill="1" applyBorder="1" applyAlignment="1">
      <alignment horizontal="center"/>
    </xf>
    <xf numFmtId="21" fontId="6" fillId="4" borderId="10" xfId="0" applyNumberFormat="1" applyFont="1" applyFill="1" applyBorder="1" applyAlignment="1">
      <alignment horizontal="center"/>
    </xf>
    <xf numFmtId="21" fontId="6" fillId="5" borderId="10" xfId="0" applyNumberFormat="1" applyFont="1" applyFill="1" applyBorder="1" applyAlignment="1">
      <alignment horizontal="center"/>
    </xf>
    <xf numFmtId="21" fontId="6" fillId="6" borderId="10" xfId="0" applyNumberFormat="1" applyFont="1" applyFill="1" applyBorder="1" applyAlignment="1">
      <alignment horizontal="center"/>
    </xf>
    <xf numFmtId="21" fontId="6" fillId="7" borderId="10" xfId="0" applyNumberFormat="1" applyFont="1" applyFill="1" applyBorder="1" applyAlignment="1">
      <alignment horizontal="center"/>
    </xf>
    <xf numFmtId="21" fontId="6" fillId="8" borderId="10" xfId="0" applyNumberFormat="1" applyFont="1" applyFill="1" applyBorder="1" applyAlignment="1">
      <alignment horizontal="center"/>
    </xf>
    <xf numFmtId="21" fontId="6" fillId="8" borderId="11" xfId="0" applyNumberFormat="1" applyFont="1" applyFill="1" applyBorder="1" applyAlignment="1">
      <alignment horizontal="center"/>
    </xf>
    <xf numFmtId="21" fontId="6" fillId="8" borderId="12" xfId="0" applyNumberFormat="1" applyFont="1" applyFill="1" applyBorder="1" applyAlignment="1">
      <alignment horizontal="center"/>
    </xf>
    <xf numFmtId="9" fontId="6" fillId="8" borderId="4" xfId="0" applyNumberFormat="1" applyFont="1" applyFill="1" applyBorder="1" applyAlignment="1">
      <alignment horizontal="center"/>
    </xf>
    <xf numFmtId="1" fontId="6" fillId="8" borderId="4" xfId="0" applyNumberFormat="1" applyFont="1" applyFill="1" applyBorder="1" applyAlignment="1">
      <alignment horizontal="center"/>
    </xf>
    <xf numFmtId="9" fontId="6" fillId="8" borderId="13" xfId="0" applyNumberFormat="1" applyFont="1" applyFill="1" applyBorder="1" applyAlignment="1">
      <alignment horizontal="center"/>
    </xf>
    <xf numFmtId="21" fontId="6" fillId="6" borderId="14" xfId="0" applyNumberFormat="1" applyFont="1" applyFill="1" applyBorder="1" applyAlignment="1">
      <alignment horizontal="center"/>
    </xf>
    <xf numFmtId="21" fontId="6" fillId="5" borderId="15" xfId="0" applyNumberFormat="1" applyFont="1" applyFill="1" applyBorder="1" applyAlignment="1">
      <alignment horizontal="center"/>
    </xf>
    <xf numFmtId="21" fontId="6" fillId="6" borderId="16" xfId="0" applyNumberFormat="1" applyFont="1" applyFill="1" applyBorder="1" applyAlignment="1">
      <alignment horizontal="center"/>
    </xf>
    <xf numFmtId="0" fontId="6" fillId="0" borderId="17" xfId="0" applyFont="1" applyBorder="1"/>
    <xf numFmtId="21" fontId="6" fillId="6" borderId="18" xfId="0" applyNumberFormat="1" applyFont="1" applyFill="1" applyBorder="1" applyAlignment="1">
      <alignment horizontal="center"/>
    </xf>
    <xf numFmtId="21" fontId="6" fillId="6" borderId="15" xfId="0" applyNumberFormat="1" applyFont="1" applyFill="1" applyBorder="1" applyAlignment="1">
      <alignment horizontal="center"/>
    </xf>
    <xf numFmtId="21" fontId="6" fillId="8" borderId="15" xfId="0" applyNumberFormat="1" applyFont="1" applyFill="1" applyBorder="1" applyAlignment="1">
      <alignment horizontal="center"/>
    </xf>
    <xf numFmtId="21" fontId="6" fillId="8" borderId="19" xfId="0" applyNumberFormat="1" applyFont="1" applyFill="1" applyBorder="1" applyAlignment="1">
      <alignment horizontal="center"/>
    </xf>
    <xf numFmtId="0" fontId="6" fillId="0" borderId="20" xfId="0" applyFont="1" applyBorder="1"/>
    <xf numFmtId="21" fontId="6" fillId="9" borderId="10" xfId="0" applyNumberFormat="1" applyFont="1" applyFill="1" applyBorder="1" applyAlignment="1">
      <alignment horizontal="center"/>
    </xf>
    <xf numFmtId="21" fontId="6" fillId="9" borderId="4" xfId="0" applyNumberFormat="1" applyFont="1" applyFill="1" applyBorder="1" applyAlignment="1">
      <alignment horizontal="center"/>
    </xf>
    <xf numFmtId="21" fontId="6" fillId="10" borderId="4" xfId="0" applyNumberFormat="1" applyFont="1" applyFill="1" applyBorder="1" applyAlignment="1">
      <alignment horizontal="center"/>
    </xf>
    <xf numFmtId="21" fontId="6" fillId="11" borderId="4" xfId="0" applyNumberFormat="1" applyFont="1" applyFill="1" applyBorder="1" applyAlignment="1">
      <alignment horizontal="center"/>
    </xf>
    <xf numFmtId="21" fontId="6" fillId="8" borderId="21" xfId="0" applyNumberFormat="1" applyFont="1" applyFill="1" applyBorder="1" applyAlignment="1">
      <alignment horizontal="center"/>
    </xf>
    <xf numFmtId="21" fontId="6" fillId="10" borderId="10" xfId="0" applyNumberFormat="1" applyFont="1" applyFill="1" applyBorder="1" applyAlignment="1">
      <alignment horizontal="center"/>
    </xf>
    <xf numFmtId="21" fontId="6" fillId="11" borderId="10" xfId="0" applyNumberFormat="1" applyFont="1" applyFill="1" applyBorder="1" applyAlignment="1">
      <alignment horizontal="center"/>
    </xf>
    <xf numFmtId="0" fontId="6" fillId="8" borderId="25" xfId="0" applyFont="1" applyFill="1" applyBorder="1"/>
    <xf numFmtId="0" fontId="2" fillId="2" borderId="1" xfId="0" applyFont="1" applyFill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5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21" fontId="6" fillId="8" borderId="1" xfId="0" applyNumberFormat="1" applyFont="1" applyFill="1" applyBorder="1" applyAlignment="1">
      <alignment horizontal="center"/>
    </xf>
    <xf numFmtId="21" fontId="6" fillId="10" borderId="1" xfId="0" applyNumberFormat="1" applyFont="1" applyFill="1" applyBorder="1" applyAlignment="1">
      <alignment horizontal="center"/>
    </xf>
    <xf numFmtId="21" fontId="6" fillId="11" borderId="1" xfId="0" applyNumberFormat="1" applyFont="1" applyFill="1" applyBorder="1" applyAlignment="1">
      <alignment horizontal="center"/>
    </xf>
    <xf numFmtId="21" fontId="6" fillId="9" borderId="1" xfId="0" applyNumberFormat="1" applyFont="1" applyFill="1" applyBorder="1" applyAlignment="1">
      <alignment horizontal="center"/>
    </xf>
    <xf numFmtId="21" fontId="6" fillId="8" borderId="22" xfId="0" applyNumberFormat="1" applyFont="1" applyFill="1" applyBorder="1" applyAlignment="1">
      <alignment horizontal="center"/>
    </xf>
    <xf numFmtId="0" fontId="3" fillId="0" borderId="23" xfId="0" applyFont="1" applyBorder="1"/>
    <xf numFmtId="0" fontId="3" fillId="0" borderId="24" xfId="0" applyFont="1" applyBorder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tabSelected="1" workbookViewId="0">
      <selection activeCell="O12" sqref="O12"/>
    </sheetView>
  </sheetViews>
  <sheetFormatPr baseColWidth="10" defaultColWidth="14.42578125" defaultRowHeight="15" customHeight="1"/>
  <cols>
    <col min="1" max="1" width="10.85546875" customWidth="1"/>
    <col min="2" max="26" width="10.7109375" customWidth="1"/>
  </cols>
  <sheetData>
    <row r="1" spans="1:14" ht="21">
      <c r="A1" s="44" t="s">
        <v>0</v>
      </c>
      <c r="B1" s="45"/>
      <c r="C1" s="45"/>
      <c r="D1" s="45"/>
      <c r="E1" s="46"/>
      <c r="F1" s="1">
        <v>12</v>
      </c>
      <c r="G1" s="47" t="s">
        <v>17</v>
      </c>
      <c r="H1" s="45"/>
      <c r="I1" s="45"/>
      <c r="J1" s="45"/>
      <c r="K1" s="46"/>
      <c r="N1" s="59" t="s">
        <v>21</v>
      </c>
    </row>
    <row r="2" spans="1:14">
      <c r="A2" s="2" t="s">
        <v>1</v>
      </c>
      <c r="B2" s="48" t="s">
        <v>2</v>
      </c>
      <c r="C2" s="45"/>
      <c r="D2" s="46"/>
      <c r="E2" s="49" t="s">
        <v>3</v>
      </c>
      <c r="F2" s="46"/>
      <c r="G2" s="50" t="s">
        <v>3</v>
      </c>
      <c r="H2" s="46"/>
      <c r="I2" s="51" t="s">
        <v>4</v>
      </c>
      <c r="J2" s="45"/>
      <c r="K2" s="46"/>
    </row>
    <row r="3" spans="1:14">
      <c r="A3" s="3" t="s">
        <v>5</v>
      </c>
      <c r="B3" s="4">
        <v>60</v>
      </c>
      <c r="C3" s="4">
        <v>70</v>
      </c>
      <c r="D3" s="4">
        <v>75</v>
      </c>
      <c r="E3" s="5">
        <v>80</v>
      </c>
      <c r="F3" s="5">
        <v>85</v>
      </c>
      <c r="G3" s="6">
        <v>90</v>
      </c>
      <c r="H3" s="6">
        <v>95</v>
      </c>
      <c r="I3" s="7">
        <v>100</v>
      </c>
      <c r="J3" s="7">
        <v>110</v>
      </c>
      <c r="K3" s="7">
        <v>120</v>
      </c>
      <c r="N3" s="59" t="s">
        <v>19</v>
      </c>
    </row>
    <row r="4" spans="1:14">
      <c r="A4" s="8">
        <v>50</v>
      </c>
      <c r="B4" s="9">
        <f t="shared" ref="B4:K4" si="0">$A4/(($F$1*(B$3/100))*24000)</f>
        <v>2.8935185185185189E-4</v>
      </c>
      <c r="C4" s="10">
        <f t="shared" si="0"/>
        <v>2.4801587301587306E-4</v>
      </c>
      <c r="D4" s="10">
        <f t="shared" si="0"/>
        <v>2.3148148148148149E-4</v>
      </c>
      <c r="E4" s="11">
        <f t="shared" si="0"/>
        <v>2.1701388888888885E-4</v>
      </c>
      <c r="F4" s="11">
        <f t="shared" si="0"/>
        <v>2.0424836601307193E-4</v>
      </c>
      <c r="G4" s="12">
        <f t="shared" si="0"/>
        <v>1.9290123456790122E-4</v>
      </c>
      <c r="H4" s="12">
        <f t="shared" si="0"/>
        <v>1.8274853801169595E-4</v>
      </c>
      <c r="I4" s="13">
        <f t="shared" si="0"/>
        <v>1.7361111111111112E-4</v>
      </c>
      <c r="J4" s="13">
        <f t="shared" si="0"/>
        <v>1.5782828282828284E-4</v>
      </c>
      <c r="K4" s="14">
        <f t="shared" si="0"/>
        <v>1.4467592592592594E-4</v>
      </c>
      <c r="N4" s="59"/>
    </row>
    <row r="5" spans="1:14">
      <c r="A5" s="8">
        <v>100</v>
      </c>
      <c r="B5" s="15">
        <f t="shared" ref="B5:K5" si="1">$A5/(($F$1*(B$3/100))*24000)</f>
        <v>5.7870370370370378E-4</v>
      </c>
      <c r="C5" s="16">
        <f t="shared" si="1"/>
        <v>4.9603174603174611E-4</v>
      </c>
      <c r="D5" s="16">
        <f t="shared" si="1"/>
        <v>4.6296296296296298E-4</v>
      </c>
      <c r="E5" s="17">
        <f t="shared" si="1"/>
        <v>4.340277777777777E-4</v>
      </c>
      <c r="F5" s="17">
        <f t="shared" si="1"/>
        <v>4.0849673202614386E-4</v>
      </c>
      <c r="G5" s="18">
        <f t="shared" si="1"/>
        <v>3.8580246913580245E-4</v>
      </c>
      <c r="H5" s="18">
        <f t="shared" si="1"/>
        <v>3.654970760233919E-4</v>
      </c>
      <c r="I5" s="19">
        <f t="shared" si="1"/>
        <v>3.4722222222222224E-4</v>
      </c>
      <c r="J5" s="19">
        <f t="shared" si="1"/>
        <v>3.1565656565656568E-4</v>
      </c>
      <c r="K5" s="20">
        <f t="shared" si="1"/>
        <v>2.8935185185185189E-4</v>
      </c>
      <c r="N5" s="59" t="s">
        <v>20</v>
      </c>
    </row>
    <row r="6" spans="1:14">
      <c r="A6" s="8">
        <v>150</v>
      </c>
      <c r="B6" s="15">
        <f t="shared" ref="B6:K6" si="2">$A6/(($F$1*(B$3/100))*24000)</f>
        <v>8.6805555555555572E-4</v>
      </c>
      <c r="C6" s="16">
        <f t="shared" si="2"/>
        <v>7.4404761904761911E-4</v>
      </c>
      <c r="D6" s="16">
        <f t="shared" si="2"/>
        <v>6.9444444444444447E-4</v>
      </c>
      <c r="E6" s="17">
        <f t="shared" si="2"/>
        <v>6.5104166666666663E-4</v>
      </c>
      <c r="F6" s="17">
        <f t="shared" si="2"/>
        <v>6.1274509803921579E-4</v>
      </c>
      <c r="G6" s="18">
        <f t="shared" si="2"/>
        <v>5.7870370370370367E-4</v>
      </c>
      <c r="H6" s="18">
        <f t="shared" si="2"/>
        <v>5.482456140350878E-4</v>
      </c>
      <c r="I6" s="19">
        <f t="shared" si="2"/>
        <v>5.2083333333333333E-4</v>
      </c>
      <c r="J6" s="19">
        <f t="shared" si="2"/>
        <v>4.734848484848485E-4</v>
      </c>
      <c r="K6" s="20">
        <f t="shared" si="2"/>
        <v>4.3402777777777786E-4</v>
      </c>
    </row>
    <row r="7" spans="1:14">
      <c r="A7" s="8">
        <v>200</v>
      </c>
      <c r="B7" s="15">
        <f t="shared" ref="B7:K7" si="3">$A7/(($F$1*(B$3/100))*24000)</f>
        <v>1.1574074074074076E-3</v>
      </c>
      <c r="C7" s="16">
        <f t="shared" si="3"/>
        <v>9.9206349206349223E-4</v>
      </c>
      <c r="D7" s="16">
        <f t="shared" si="3"/>
        <v>9.2592592592592596E-4</v>
      </c>
      <c r="E7" s="17">
        <f t="shared" si="3"/>
        <v>8.680555555555554E-4</v>
      </c>
      <c r="F7" s="17">
        <f t="shared" si="3"/>
        <v>8.1699346405228771E-4</v>
      </c>
      <c r="G7" s="18">
        <f t="shared" si="3"/>
        <v>7.716049382716049E-4</v>
      </c>
      <c r="H7" s="18">
        <f t="shared" si="3"/>
        <v>7.309941520467838E-4</v>
      </c>
      <c r="I7" s="19">
        <f t="shared" si="3"/>
        <v>6.9444444444444447E-4</v>
      </c>
      <c r="J7" s="20">
        <f t="shared" si="3"/>
        <v>6.3131313131313137E-4</v>
      </c>
      <c r="K7" s="19">
        <f t="shared" si="3"/>
        <v>5.7870370370370378E-4</v>
      </c>
      <c r="N7" s="59" t="s">
        <v>22</v>
      </c>
    </row>
    <row r="8" spans="1:14">
      <c r="A8" s="8">
        <v>300</v>
      </c>
      <c r="B8" s="15">
        <f t="shared" ref="B8:K8" si="4">$A8/(($F$1*(B$3/100))*24000)</f>
        <v>1.7361111111111114E-3</v>
      </c>
      <c r="C8" s="16">
        <f t="shared" si="4"/>
        <v>1.4880952380952382E-3</v>
      </c>
      <c r="D8" s="16">
        <f t="shared" si="4"/>
        <v>1.3888888888888889E-3</v>
      </c>
      <c r="E8" s="17">
        <f t="shared" si="4"/>
        <v>1.3020833333333333E-3</v>
      </c>
      <c r="F8" s="17">
        <f t="shared" si="4"/>
        <v>1.2254901960784316E-3</v>
      </c>
      <c r="G8" s="18">
        <f t="shared" si="4"/>
        <v>1.1574074074074073E-3</v>
      </c>
      <c r="H8" s="18">
        <f t="shared" si="4"/>
        <v>1.0964912280701756E-3</v>
      </c>
      <c r="I8" s="19">
        <f t="shared" si="4"/>
        <v>1.0416666666666667E-3</v>
      </c>
      <c r="J8" s="20">
        <f t="shared" si="4"/>
        <v>9.46969696969697E-4</v>
      </c>
      <c r="K8" s="19">
        <f t="shared" si="4"/>
        <v>8.6805555555555572E-4</v>
      </c>
      <c r="N8" s="59" t="s">
        <v>23</v>
      </c>
    </row>
    <row r="9" spans="1:14">
      <c r="A9" s="8">
        <v>400</v>
      </c>
      <c r="B9" s="15">
        <f t="shared" ref="B9:I9" si="5">$A9/(($F$1*(B$3/100))*24000)</f>
        <v>2.3148148148148151E-3</v>
      </c>
      <c r="C9" s="16">
        <f t="shared" si="5"/>
        <v>1.9841269841269845E-3</v>
      </c>
      <c r="D9" s="16">
        <f t="shared" si="5"/>
        <v>1.8518518518518519E-3</v>
      </c>
      <c r="E9" s="17">
        <f t="shared" si="5"/>
        <v>1.7361111111111108E-3</v>
      </c>
      <c r="F9" s="17">
        <f t="shared" si="5"/>
        <v>1.6339869281045754E-3</v>
      </c>
      <c r="G9" s="18">
        <f t="shared" si="5"/>
        <v>1.5432098765432098E-3</v>
      </c>
      <c r="H9" s="18">
        <f t="shared" si="5"/>
        <v>1.4619883040935676E-3</v>
      </c>
      <c r="I9" s="20">
        <f t="shared" si="5"/>
        <v>1.3888888888888889E-3</v>
      </c>
      <c r="J9" s="21"/>
      <c r="K9" s="21"/>
    </row>
    <row r="10" spans="1:14">
      <c r="A10" s="8">
        <v>500</v>
      </c>
      <c r="B10" s="15">
        <f t="shared" ref="B10:I10" si="6">$A10/(($F$1*(B$3/100))*24000)</f>
        <v>2.8935185185185188E-3</v>
      </c>
      <c r="C10" s="16">
        <f t="shared" si="6"/>
        <v>2.4801587301587305E-3</v>
      </c>
      <c r="D10" s="16">
        <f t="shared" si="6"/>
        <v>2.3148148148148147E-3</v>
      </c>
      <c r="E10" s="17">
        <f t="shared" si="6"/>
        <v>2.1701388888888886E-3</v>
      </c>
      <c r="F10" s="17">
        <f t="shared" si="6"/>
        <v>2.0424836601307191E-3</v>
      </c>
      <c r="G10" s="18">
        <f t="shared" si="6"/>
        <v>1.929012345679012E-3</v>
      </c>
      <c r="H10" s="18">
        <f t="shared" si="6"/>
        <v>1.8274853801169594E-3</v>
      </c>
      <c r="I10" s="20">
        <f t="shared" si="6"/>
        <v>1.736111111111111E-3</v>
      </c>
      <c r="J10" s="21"/>
      <c r="K10" s="21"/>
    </row>
    <row r="11" spans="1:14">
      <c r="A11" s="8">
        <v>600</v>
      </c>
      <c r="B11" s="15">
        <f t="shared" ref="B11:I11" si="7">$A11/(($F$1*(B$3/100))*24000)</f>
        <v>3.4722222222222229E-3</v>
      </c>
      <c r="C11" s="16">
        <f t="shared" si="7"/>
        <v>2.9761904761904765E-3</v>
      </c>
      <c r="D11" s="16">
        <f t="shared" si="7"/>
        <v>2.7777777777777779E-3</v>
      </c>
      <c r="E11" s="17">
        <f t="shared" si="7"/>
        <v>2.6041666666666665E-3</v>
      </c>
      <c r="F11" s="17">
        <f t="shared" si="7"/>
        <v>2.4509803921568631E-3</v>
      </c>
      <c r="G11" s="18">
        <f t="shared" si="7"/>
        <v>2.3148148148148147E-3</v>
      </c>
      <c r="H11" s="20">
        <f t="shared" si="7"/>
        <v>2.1929824561403512E-3</v>
      </c>
      <c r="I11" s="19">
        <f t="shared" si="7"/>
        <v>2.0833333333333333E-3</v>
      </c>
      <c r="J11" s="21"/>
      <c r="K11" s="21"/>
    </row>
    <row r="12" spans="1:14">
      <c r="A12" s="8">
        <v>800</v>
      </c>
      <c r="B12" s="15">
        <f t="shared" ref="B12:I12" si="8">$A12/(($F$1*(B$3/100))*24000)</f>
        <v>4.6296296296296302E-3</v>
      </c>
      <c r="C12" s="16">
        <f t="shared" si="8"/>
        <v>3.9682539682539689E-3</v>
      </c>
      <c r="D12" s="16">
        <f t="shared" si="8"/>
        <v>3.7037037037037038E-3</v>
      </c>
      <c r="E12" s="17">
        <f t="shared" si="8"/>
        <v>3.4722222222222216E-3</v>
      </c>
      <c r="F12" s="17">
        <f t="shared" si="8"/>
        <v>3.2679738562091509E-3</v>
      </c>
      <c r="G12" s="18">
        <f t="shared" si="8"/>
        <v>3.0864197530864196E-3</v>
      </c>
      <c r="H12" s="20">
        <f t="shared" si="8"/>
        <v>2.9239766081871352E-3</v>
      </c>
      <c r="I12" s="19">
        <f t="shared" si="8"/>
        <v>2.7777777777777779E-3</v>
      </c>
      <c r="J12" s="52" t="s">
        <v>6</v>
      </c>
      <c r="K12" s="46"/>
    </row>
    <row r="13" spans="1:14">
      <c r="A13" s="8">
        <v>1000</v>
      </c>
      <c r="B13" s="15">
        <f t="shared" ref="B13:I13" si="9">$A13/(($F$1*(B$3/100))*24000)</f>
        <v>5.7870370370370376E-3</v>
      </c>
      <c r="C13" s="16">
        <f t="shared" si="9"/>
        <v>4.9603174603174609E-3</v>
      </c>
      <c r="D13" s="16">
        <f t="shared" si="9"/>
        <v>4.6296296296296294E-3</v>
      </c>
      <c r="E13" s="17">
        <f t="shared" si="9"/>
        <v>4.3402777777777771E-3</v>
      </c>
      <c r="F13" s="17">
        <f t="shared" si="9"/>
        <v>4.0849673202614381E-3</v>
      </c>
      <c r="G13" s="18">
        <f t="shared" si="9"/>
        <v>3.858024691358024E-3</v>
      </c>
      <c r="H13" s="20">
        <f t="shared" si="9"/>
        <v>3.6549707602339188E-3</v>
      </c>
      <c r="I13" s="19">
        <f t="shared" si="9"/>
        <v>3.472222222222222E-3</v>
      </c>
      <c r="J13" s="22" t="s">
        <v>7</v>
      </c>
      <c r="K13" s="22" t="s">
        <v>8</v>
      </c>
    </row>
    <row r="14" spans="1:14">
      <c r="A14" s="8">
        <v>1200</v>
      </c>
      <c r="B14" s="15">
        <f t="shared" ref="B14:I14" si="10">$A14/(($F$1*(B$3/100))*24000)</f>
        <v>6.9444444444444458E-3</v>
      </c>
      <c r="C14" s="16">
        <f t="shared" si="10"/>
        <v>5.9523809523809529E-3</v>
      </c>
      <c r="D14" s="16">
        <f t="shared" si="10"/>
        <v>5.5555555555555558E-3</v>
      </c>
      <c r="E14" s="17">
        <f t="shared" si="10"/>
        <v>5.208333333333333E-3</v>
      </c>
      <c r="F14" s="17">
        <f t="shared" si="10"/>
        <v>4.9019607843137263E-3</v>
      </c>
      <c r="G14" s="20">
        <f t="shared" si="10"/>
        <v>4.6296296296296294E-3</v>
      </c>
      <c r="H14" s="18">
        <f t="shared" si="10"/>
        <v>4.3859649122807024E-3</v>
      </c>
      <c r="I14" s="19">
        <f t="shared" si="10"/>
        <v>4.1666666666666666E-3</v>
      </c>
      <c r="J14" s="23" t="s">
        <v>9</v>
      </c>
      <c r="K14" s="23" t="s">
        <v>10</v>
      </c>
    </row>
    <row r="15" spans="1:14">
      <c r="A15" s="8">
        <v>1400</v>
      </c>
      <c r="B15" s="15">
        <f t="shared" ref="B15:I15" si="11">$A15/(($F$1*(B$3/100))*24000)</f>
        <v>8.1018518518518531E-3</v>
      </c>
      <c r="C15" s="16">
        <f t="shared" si="11"/>
        <v>6.9444444444444458E-3</v>
      </c>
      <c r="D15" s="16">
        <f t="shared" si="11"/>
        <v>6.4814814814814813E-3</v>
      </c>
      <c r="E15" s="17">
        <f t="shared" si="11"/>
        <v>6.0763888888888881E-3</v>
      </c>
      <c r="F15" s="17">
        <f t="shared" si="11"/>
        <v>5.7189542483660136E-3</v>
      </c>
      <c r="G15" s="20">
        <f t="shared" si="11"/>
        <v>5.4012345679012343E-3</v>
      </c>
      <c r="H15" s="18">
        <f t="shared" si="11"/>
        <v>5.1169590643274868E-3</v>
      </c>
      <c r="I15" s="19">
        <f t="shared" si="11"/>
        <v>4.8611111111111112E-3</v>
      </c>
      <c r="J15" s="24">
        <v>1</v>
      </c>
      <c r="K15" s="25">
        <f>((F1*25)/3)*1</f>
        <v>100</v>
      </c>
    </row>
    <row r="16" spans="1:14">
      <c r="A16" s="8">
        <v>1500</v>
      </c>
      <c r="B16" s="15">
        <f t="shared" ref="B16:I16" si="12">$A16/(($F$1*(B$3/100))*24000)</f>
        <v>8.6805555555555577E-3</v>
      </c>
      <c r="C16" s="16">
        <f t="shared" si="12"/>
        <v>7.4404761904761918E-3</v>
      </c>
      <c r="D16" s="16">
        <f t="shared" si="12"/>
        <v>6.9444444444444441E-3</v>
      </c>
      <c r="E16" s="17">
        <f t="shared" si="12"/>
        <v>6.5104166666666661E-3</v>
      </c>
      <c r="F16" s="17">
        <f t="shared" si="12"/>
        <v>6.1274509803921576E-3</v>
      </c>
      <c r="G16" s="20">
        <f t="shared" si="12"/>
        <v>5.7870370370370367E-3</v>
      </c>
      <c r="H16" s="18">
        <f t="shared" si="12"/>
        <v>5.4824561403508786E-3</v>
      </c>
      <c r="I16" s="19">
        <f t="shared" si="12"/>
        <v>5.208333333333333E-3</v>
      </c>
      <c r="J16" s="26">
        <v>1.1000000000000001</v>
      </c>
      <c r="K16" s="25">
        <f>((F1*25)/3)*1.1</f>
        <v>110.00000000000001</v>
      </c>
    </row>
    <row r="17" spans="1:14">
      <c r="A17" s="8">
        <v>1600</v>
      </c>
      <c r="B17" s="15">
        <f t="shared" ref="B17:I17" si="13">$A17/(($F$1*(B$3/100))*24000)</f>
        <v>9.2592592592592605E-3</v>
      </c>
      <c r="C17" s="16">
        <f t="shared" si="13"/>
        <v>7.9365079365079378E-3</v>
      </c>
      <c r="D17" s="16">
        <f t="shared" si="13"/>
        <v>7.4074074074074077E-3</v>
      </c>
      <c r="E17" s="17">
        <f t="shared" si="13"/>
        <v>6.9444444444444432E-3</v>
      </c>
      <c r="F17" s="17">
        <f t="shared" si="13"/>
        <v>6.5359477124183017E-3</v>
      </c>
      <c r="G17" s="20">
        <f t="shared" si="13"/>
        <v>6.1728395061728392E-3</v>
      </c>
      <c r="H17" s="18">
        <f t="shared" si="13"/>
        <v>5.8479532163742704E-3</v>
      </c>
      <c r="I17" s="27">
        <f t="shared" si="13"/>
        <v>5.5555555555555558E-3</v>
      </c>
      <c r="J17" s="24">
        <v>1.2</v>
      </c>
      <c r="K17" s="25">
        <f>((F1*25)/3)*1.2</f>
        <v>120</v>
      </c>
    </row>
    <row r="18" spans="1:14">
      <c r="A18" s="8">
        <v>2000</v>
      </c>
      <c r="B18" s="15">
        <f t="shared" ref="B18:I18" si="14">$A18/(($F$1*(B$3/100))*24000)</f>
        <v>1.1574074074074075E-2</v>
      </c>
      <c r="C18" s="16">
        <f t="shared" si="14"/>
        <v>9.9206349206349218E-3</v>
      </c>
      <c r="D18" s="16">
        <f t="shared" si="14"/>
        <v>9.2592592592592587E-3</v>
      </c>
      <c r="E18" s="17">
        <f t="shared" si="14"/>
        <v>8.6805555555555542E-3</v>
      </c>
      <c r="F18" s="17">
        <f t="shared" si="14"/>
        <v>8.1699346405228763E-3</v>
      </c>
      <c r="G18" s="20">
        <f t="shared" si="14"/>
        <v>7.7160493827160481E-3</v>
      </c>
      <c r="H18" s="28">
        <f t="shared" si="14"/>
        <v>7.3099415204678376E-3</v>
      </c>
      <c r="I18" s="29">
        <f t="shared" si="14"/>
        <v>6.9444444444444441E-3</v>
      </c>
      <c r="J18" s="30"/>
      <c r="K18" s="30"/>
    </row>
    <row r="19" spans="1:14">
      <c r="A19" s="8">
        <v>2500</v>
      </c>
      <c r="B19" s="15">
        <f t="shared" ref="B19:I19" si="15">$A19/(($F$1*(B$3/100))*24000)</f>
        <v>1.4467592592592594E-2</v>
      </c>
      <c r="C19" s="16">
        <f t="shared" si="15"/>
        <v>1.2400793650793652E-2</v>
      </c>
      <c r="D19" s="16">
        <f t="shared" si="15"/>
        <v>1.1574074074074073E-2</v>
      </c>
      <c r="E19" s="17">
        <f t="shared" si="15"/>
        <v>1.0850694444444442E-2</v>
      </c>
      <c r="F19" s="20">
        <f t="shared" si="15"/>
        <v>1.0212418300653597E-2</v>
      </c>
      <c r="G19" s="18">
        <f t="shared" si="15"/>
        <v>9.6450617283950612E-3</v>
      </c>
      <c r="H19" s="18">
        <f t="shared" si="15"/>
        <v>9.1374269005847965E-3</v>
      </c>
      <c r="I19" s="31">
        <f t="shared" si="15"/>
        <v>8.6805555555555559E-3</v>
      </c>
      <c r="J19" s="52" t="s">
        <v>11</v>
      </c>
      <c r="K19" s="46"/>
    </row>
    <row r="20" spans="1:14">
      <c r="A20" s="8">
        <v>3000</v>
      </c>
      <c r="B20" s="15">
        <f t="shared" ref="B20:I20" si="16">$A20/(($F$1*(B$3/100))*24000)</f>
        <v>1.7361111111111115E-2</v>
      </c>
      <c r="C20" s="16">
        <f t="shared" si="16"/>
        <v>1.4880952380952384E-2</v>
      </c>
      <c r="D20" s="16">
        <f t="shared" si="16"/>
        <v>1.3888888888888888E-2</v>
      </c>
      <c r="E20" s="17">
        <f t="shared" si="16"/>
        <v>1.3020833333333332E-2</v>
      </c>
      <c r="F20" s="20">
        <f t="shared" si="16"/>
        <v>1.2254901960784315E-2</v>
      </c>
      <c r="G20" s="18">
        <f t="shared" si="16"/>
        <v>1.1574074074074073E-2</v>
      </c>
      <c r="H20" s="18">
        <f t="shared" si="16"/>
        <v>1.0964912280701757E-2</v>
      </c>
      <c r="I20" s="32">
        <f t="shared" si="16"/>
        <v>1.0416666666666666E-2</v>
      </c>
      <c r="J20" s="22" t="s">
        <v>7</v>
      </c>
      <c r="K20" s="22" t="s">
        <v>8</v>
      </c>
    </row>
    <row r="21" spans="1:14" ht="15.75" customHeight="1">
      <c r="A21" s="8">
        <v>4000</v>
      </c>
      <c r="B21" s="15">
        <f t="shared" ref="B21:H21" si="17">$A21/(($F$1*(B$3/100))*24000)</f>
        <v>2.314814814814815E-2</v>
      </c>
      <c r="C21" s="16">
        <f t="shared" si="17"/>
        <v>1.9841269841269844E-2</v>
      </c>
      <c r="D21" s="16">
        <f t="shared" si="17"/>
        <v>1.8518518518518517E-2</v>
      </c>
      <c r="E21" s="17">
        <f t="shared" si="17"/>
        <v>1.7361111111111108E-2</v>
      </c>
      <c r="F21" s="20">
        <f t="shared" si="17"/>
        <v>1.6339869281045753E-2</v>
      </c>
      <c r="G21" s="18">
        <f t="shared" si="17"/>
        <v>1.5432098765432096E-2</v>
      </c>
      <c r="H21" s="18">
        <f t="shared" si="17"/>
        <v>1.4619883040935675E-2</v>
      </c>
      <c r="I21" s="33"/>
      <c r="J21" s="23" t="s">
        <v>9</v>
      </c>
      <c r="K21" s="23" t="s">
        <v>10</v>
      </c>
    </row>
    <row r="22" spans="1:14" ht="15.75" customHeight="1">
      <c r="A22" s="8">
        <v>5000</v>
      </c>
      <c r="B22" s="15">
        <f t="shared" ref="B22:H22" si="18">$A22/(($F$1*(B$3/100))*24000)</f>
        <v>2.8935185185185189E-2</v>
      </c>
      <c r="C22" s="16">
        <f t="shared" si="18"/>
        <v>2.4801587301587304E-2</v>
      </c>
      <c r="D22" s="16">
        <f t="shared" si="18"/>
        <v>2.3148148148148147E-2</v>
      </c>
      <c r="E22" s="17">
        <f t="shared" si="18"/>
        <v>2.1701388888888885E-2</v>
      </c>
      <c r="F22" s="20">
        <f t="shared" si="18"/>
        <v>2.0424836601307193E-2</v>
      </c>
      <c r="G22" s="18">
        <f t="shared" si="18"/>
        <v>1.9290123456790122E-2</v>
      </c>
      <c r="H22" s="18">
        <f t="shared" si="18"/>
        <v>1.8274853801169593E-2</v>
      </c>
      <c r="I22" s="33"/>
      <c r="J22" s="24">
        <v>1</v>
      </c>
      <c r="K22" s="25">
        <f>((F1*50)/3)*1</f>
        <v>200</v>
      </c>
    </row>
    <row r="23" spans="1:14" ht="15.75" customHeight="1">
      <c r="A23" s="8">
        <v>6000</v>
      </c>
      <c r="B23" s="15">
        <f t="shared" ref="B23:H23" si="19">$A23/(($F$1*(B$3/100))*24000)</f>
        <v>3.4722222222222231E-2</v>
      </c>
      <c r="C23" s="16">
        <f t="shared" si="19"/>
        <v>2.9761904761904767E-2</v>
      </c>
      <c r="D23" s="16">
        <f t="shared" si="19"/>
        <v>2.7777777777777776E-2</v>
      </c>
      <c r="E23" s="20">
        <f t="shared" si="19"/>
        <v>2.6041666666666664E-2</v>
      </c>
      <c r="F23" s="17">
        <f t="shared" si="19"/>
        <v>2.4509803921568631E-2</v>
      </c>
      <c r="G23" s="18">
        <f t="shared" si="19"/>
        <v>2.3148148148148147E-2</v>
      </c>
      <c r="H23" s="18">
        <f t="shared" si="19"/>
        <v>2.1929824561403514E-2</v>
      </c>
      <c r="I23" s="33"/>
      <c r="J23" s="26">
        <v>1.1000000000000001</v>
      </c>
      <c r="K23" s="25">
        <f>((F1*50)/3)*1.1</f>
        <v>220.00000000000003</v>
      </c>
    </row>
    <row r="24" spans="1:14" ht="15.75" customHeight="1">
      <c r="A24" s="8">
        <v>7000</v>
      </c>
      <c r="B24" s="15">
        <f t="shared" ref="B24:H24" si="20">$A24/(($F$1*(B$3/100))*24000)</f>
        <v>4.0509259259259266E-2</v>
      </c>
      <c r="C24" s="16">
        <f t="shared" si="20"/>
        <v>3.4722222222222231E-2</v>
      </c>
      <c r="D24" s="16">
        <f t="shared" si="20"/>
        <v>3.2407407407407406E-2</v>
      </c>
      <c r="E24" s="20">
        <f t="shared" si="20"/>
        <v>3.0381944444444441E-2</v>
      </c>
      <c r="F24" s="17">
        <f t="shared" si="20"/>
        <v>2.8594771241830068E-2</v>
      </c>
      <c r="G24" s="18">
        <f t="shared" si="20"/>
        <v>2.7006172839506171E-2</v>
      </c>
      <c r="H24" s="18">
        <f t="shared" si="20"/>
        <v>2.5584795321637432E-2</v>
      </c>
      <c r="I24" s="33"/>
      <c r="J24" s="24">
        <v>1.2</v>
      </c>
      <c r="K24" s="25">
        <f>((F1*50)/3)*1.2</f>
        <v>240</v>
      </c>
    </row>
    <row r="25" spans="1:14" ht="15.75" customHeight="1">
      <c r="A25" s="8">
        <v>8000</v>
      </c>
      <c r="B25" s="15">
        <f t="shared" ref="B25:H25" si="21">$A25/(($F$1*(B$3/100))*24000)</f>
        <v>4.6296296296296301E-2</v>
      </c>
      <c r="C25" s="16">
        <f t="shared" si="21"/>
        <v>3.9682539682539687E-2</v>
      </c>
      <c r="D25" s="16">
        <f t="shared" si="21"/>
        <v>3.7037037037037035E-2</v>
      </c>
      <c r="E25" s="20">
        <f t="shared" si="21"/>
        <v>3.4722222222222217E-2</v>
      </c>
      <c r="F25" s="17">
        <f t="shared" si="21"/>
        <v>3.2679738562091505E-2</v>
      </c>
      <c r="G25" s="18">
        <f t="shared" si="21"/>
        <v>3.0864197530864192E-2</v>
      </c>
      <c r="H25" s="18">
        <f t="shared" si="21"/>
        <v>2.923976608187135E-2</v>
      </c>
      <c r="I25" s="34"/>
      <c r="J25" s="35"/>
      <c r="K25" s="35"/>
    </row>
    <row r="26" spans="1:14" ht="15.75" customHeight="1">
      <c r="A26" s="8">
        <v>9000</v>
      </c>
      <c r="B26" s="15">
        <f t="shared" ref="B26:H26" si="22">$A26/(($F$1*(B$3/100))*24000)</f>
        <v>5.2083333333333343E-2</v>
      </c>
      <c r="C26" s="16">
        <f t="shared" si="22"/>
        <v>4.4642857142857151E-2</v>
      </c>
      <c r="D26" s="16">
        <f t="shared" si="22"/>
        <v>4.1666666666666664E-2</v>
      </c>
      <c r="E26" s="20">
        <f t="shared" si="22"/>
        <v>3.9062499999999993E-2</v>
      </c>
      <c r="F26" s="17">
        <f t="shared" si="22"/>
        <v>3.6764705882352942E-2</v>
      </c>
      <c r="G26" s="18">
        <f t="shared" si="22"/>
        <v>3.4722222222222217E-2</v>
      </c>
      <c r="H26" s="28">
        <f t="shared" si="22"/>
        <v>3.2894736842105268E-2</v>
      </c>
      <c r="I26" s="52" t="s">
        <v>12</v>
      </c>
      <c r="J26" s="45"/>
      <c r="K26" s="46"/>
    </row>
    <row r="27" spans="1:14" ht="15.75" customHeight="1">
      <c r="A27" s="8">
        <v>10000</v>
      </c>
      <c r="B27" s="15">
        <f t="shared" ref="B27:H27" si="23">$A27/(($F$1*(B$3/100))*24000)</f>
        <v>5.7870370370370378E-2</v>
      </c>
      <c r="C27" s="16">
        <f t="shared" si="23"/>
        <v>4.9603174603174607E-2</v>
      </c>
      <c r="D27" s="16">
        <f t="shared" si="23"/>
        <v>4.6296296296296294E-2</v>
      </c>
      <c r="E27" s="20">
        <f t="shared" si="23"/>
        <v>4.3402777777777769E-2</v>
      </c>
      <c r="F27" s="17">
        <f t="shared" si="23"/>
        <v>4.0849673202614387E-2</v>
      </c>
      <c r="G27" s="36">
        <f t="shared" si="23"/>
        <v>3.8580246913580245E-2</v>
      </c>
      <c r="H27" s="28">
        <f t="shared" si="23"/>
        <v>3.6549707602339186E-2</v>
      </c>
      <c r="I27" s="55" t="s">
        <v>13</v>
      </c>
      <c r="J27" s="46"/>
      <c r="K27" s="37">
        <f>G27</f>
        <v>3.8580246913580245E-2</v>
      </c>
      <c r="N27" s="59" t="s">
        <v>18</v>
      </c>
    </row>
    <row r="28" spans="1:14" ht="15.75" customHeight="1">
      <c r="A28" s="8">
        <v>12000</v>
      </c>
      <c r="B28" s="15">
        <f t="shared" ref="B28:H28" si="24">$A28/(($F$1*(B$3/100))*24000)</f>
        <v>6.9444444444444461E-2</v>
      </c>
      <c r="C28" s="16">
        <f t="shared" si="24"/>
        <v>5.9523809523809534E-2</v>
      </c>
      <c r="D28" s="20">
        <f t="shared" si="24"/>
        <v>5.5555555555555552E-2</v>
      </c>
      <c r="E28" s="17">
        <f t="shared" si="24"/>
        <v>5.2083333333333329E-2</v>
      </c>
      <c r="F28" s="17">
        <f t="shared" si="24"/>
        <v>4.9019607843137261E-2</v>
      </c>
      <c r="G28" s="18">
        <f t="shared" si="24"/>
        <v>4.6296296296296294E-2</v>
      </c>
      <c r="H28" s="28">
        <f t="shared" si="24"/>
        <v>4.3859649122807029E-2</v>
      </c>
      <c r="I28" s="53" t="s">
        <v>14</v>
      </c>
      <c r="J28" s="46"/>
      <c r="K28" s="38">
        <f>F31</f>
        <v>8.6192810457516353E-2</v>
      </c>
    </row>
    <row r="29" spans="1:14" ht="15.75" customHeight="1">
      <c r="A29" s="8">
        <v>15000</v>
      </c>
      <c r="B29" s="15">
        <f t="shared" ref="B29:H29" si="25">$A29/(($F$1*(B$3/100))*24000)</f>
        <v>8.6805555555555566E-2</v>
      </c>
      <c r="C29" s="16">
        <f t="shared" si="25"/>
        <v>7.4404761904761918E-2</v>
      </c>
      <c r="D29" s="20">
        <f t="shared" si="25"/>
        <v>6.9444444444444448E-2</v>
      </c>
      <c r="E29" s="17">
        <f t="shared" si="25"/>
        <v>6.5104166666666657E-2</v>
      </c>
      <c r="F29" s="17">
        <f t="shared" si="25"/>
        <v>6.1274509803921573E-2</v>
      </c>
      <c r="G29" s="18">
        <f t="shared" si="25"/>
        <v>5.7870370370370364E-2</v>
      </c>
      <c r="H29" s="28">
        <f t="shared" si="25"/>
        <v>5.4824561403508783E-2</v>
      </c>
      <c r="I29" s="54" t="s">
        <v>15</v>
      </c>
      <c r="J29" s="46"/>
      <c r="K29" s="39">
        <f>E32</f>
        <v>0.1831380208333333</v>
      </c>
    </row>
    <row r="30" spans="1:14" ht="15.75" customHeight="1">
      <c r="A30" s="8">
        <v>20000</v>
      </c>
      <c r="B30" s="15">
        <f t="shared" ref="B30:F30" si="26">$A30/(($F$1*(B$3/100))*24000)</f>
        <v>0.11574074074074076</v>
      </c>
      <c r="C30" s="16">
        <f t="shared" si="26"/>
        <v>9.9206349206349215E-2</v>
      </c>
      <c r="D30" s="20">
        <f t="shared" si="26"/>
        <v>9.2592592592592587E-2</v>
      </c>
      <c r="E30" s="17">
        <f t="shared" si="26"/>
        <v>8.6805555555555539E-2</v>
      </c>
      <c r="F30" s="17">
        <f t="shared" si="26"/>
        <v>8.1699346405228773E-2</v>
      </c>
      <c r="G30" s="21"/>
      <c r="H30" s="21"/>
      <c r="I30" s="40"/>
      <c r="J30" s="40"/>
      <c r="K30" s="40"/>
    </row>
    <row r="31" spans="1:14" ht="15.75" customHeight="1">
      <c r="A31" s="8">
        <v>21100</v>
      </c>
      <c r="B31" s="15">
        <f t="shared" ref="B31:F31" si="27">$A31/(($F$1*(B$3/100))*24000)</f>
        <v>0.1221064814814815</v>
      </c>
      <c r="C31" s="16">
        <f t="shared" si="27"/>
        <v>0.10466269841269843</v>
      </c>
      <c r="D31" s="20">
        <f t="shared" si="27"/>
        <v>9.768518518518518E-2</v>
      </c>
      <c r="E31" s="17">
        <f t="shared" si="27"/>
        <v>9.1579861111111105E-2</v>
      </c>
      <c r="F31" s="41">
        <f t="shared" si="27"/>
        <v>8.6192810457516353E-2</v>
      </c>
      <c r="G31" s="21"/>
      <c r="H31" s="33"/>
      <c r="I31" s="56" t="s">
        <v>16</v>
      </c>
      <c r="J31" s="57"/>
      <c r="K31" s="58"/>
    </row>
    <row r="32" spans="1:14" ht="15.75" customHeight="1">
      <c r="A32" s="8">
        <v>42195</v>
      </c>
      <c r="B32" s="15">
        <f t="shared" ref="B32:F32" si="28">$A32/(($F$1*(B$3/100))*24000)</f>
        <v>0.24418402777777781</v>
      </c>
      <c r="C32" s="16">
        <f t="shared" si="28"/>
        <v>0.20930059523809527</v>
      </c>
      <c r="D32" s="16">
        <f t="shared" si="28"/>
        <v>0.19534722222222223</v>
      </c>
      <c r="E32" s="42">
        <f t="shared" si="28"/>
        <v>0.1831380208333333</v>
      </c>
      <c r="F32" s="17">
        <f t="shared" si="28"/>
        <v>0.1723651960784314</v>
      </c>
      <c r="G32" s="21"/>
      <c r="H32" s="33"/>
      <c r="I32" s="55" t="s">
        <v>13</v>
      </c>
      <c r="J32" s="46"/>
      <c r="K32" s="37">
        <f>G27/10</f>
        <v>3.8580246913580245E-3</v>
      </c>
    </row>
    <row r="33" spans="1:11" ht="15.75" customHeight="1">
      <c r="A33" s="8">
        <v>50000</v>
      </c>
      <c r="B33" s="15">
        <f t="shared" ref="B33:F33" si="29">$A33/(($F$1*(B$3/100))*24000)</f>
        <v>0.28935185185185192</v>
      </c>
      <c r="C33" s="16">
        <f t="shared" si="29"/>
        <v>0.24801587301587305</v>
      </c>
      <c r="D33" s="16">
        <f t="shared" si="29"/>
        <v>0.23148148148148148</v>
      </c>
      <c r="E33" s="17">
        <f t="shared" si="29"/>
        <v>0.21701388888888887</v>
      </c>
      <c r="F33" s="17">
        <f t="shared" si="29"/>
        <v>0.20424836601307192</v>
      </c>
      <c r="G33" s="21"/>
      <c r="H33" s="33"/>
      <c r="I33" s="53" t="s">
        <v>14</v>
      </c>
      <c r="J33" s="46"/>
      <c r="K33" s="38">
        <f>F31/21.095</f>
        <v>4.0859355514347648E-3</v>
      </c>
    </row>
    <row r="34" spans="1:11" ht="15.75" customHeight="1">
      <c r="A34" s="8">
        <v>100000</v>
      </c>
      <c r="B34" s="15">
        <f t="shared" ref="B34:F34" si="30">$A34/(($F$1*(B$3/100))*24000)</f>
        <v>0.57870370370370383</v>
      </c>
      <c r="C34" s="16">
        <f t="shared" si="30"/>
        <v>0.4960317460317461</v>
      </c>
      <c r="D34" s="16">
        <f t="shared" si="30"/>
        <v>0.46296296296296297</v>
      </c>
      <c r="E34" s="17">
        <f t="shared" si="30"/>
        <v>0.43402777777777773</v>
      </c>
      <c r="F34" s="17">
        <f t="shared" si="30"/>
        <v>0.40849673202614384</v>
      </c>
      <c r="G34" s="21"/>
      <c r="H34" s="33"/>
      <c r="I34" s="54" t="s">
        <v>15</v>
      </c>
      <c r="J34" s="46"/>
      <c r="K34" s="39">
        <f>E32/42.195</f>
        <v>4.3402777777777771E-3</v>
      </c>
    </row>
    <row r="35" spans="1:11" ht="15.75" customHeight="1">
      <c r="J35" s="43"/>
    </row>
    <row r="36" spans="1:11" ht="15.75" customHeight="1"/>
    <row r="37" spans="1:11" ht="15.75" customHeight="1"/>
    <row r="38" spans="1:11" ht="15.75" customHeight="1"/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J12:K12"/>
    <mergeCell ref="I33:J33"/>
    <mergeCell ref="I34:J34"/>
    <mergeCell ref="J19:K19"/>
    <mergeCell ref="I26:K26"/>
    <mergeCell ref="I27:J27"/>
    <mergeCell ref="I28:J28"/>
    <mergeCell ref="I29:J29"/>
    <mergeCell ref="I31:K31"/>
    <mergeCell ref="I32:J32"/>
    <mergeCell ref="A1:E1"/>
    <mergeCell ref="G1:K1"/>
    <mergeCell ref="B2:D2"/>
    <mergeCell ref="E2:F2"/>
    <mergeCell ref="G2:H2"/>
    <mergeCell ref="I2:K2"/>
  </mergeCells>
  <pageMargins left="1.0236220472440944" right="0.23622047244094491" top="0.55118110236220474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zaza</cp:lastModifiedBy>
  <cp:lastPrinted>2022-09-09T21:45:36Z</cp:lastPrinted>
  <dcterms:created xsi:type="dcterms:W3CDTF">2018-10-15T14:28:48Z</dcterms:created>
  <dcterms:modified xsi:type="dcterms:W3CDTF">2022-09-09T21:53:54Z</dcterms:modified>
</cp:coreProperties>
</file>